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Owner\Desktop\LICITACIONES AES 2021-2022\CENTRO CULTURAL\"/>
    </mc:Choice>
  </mc:AlternateContent>
  <xr:revisionPtr revIDLastSave="0" documentId="13_ncr:1_{13D45F18-4CB2-4052-8334-7C48EDAF6C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tro Cultural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4" i="3" l="1"/>
  <c r="A105" i="3" s="1"/>
  <c r="A106" i="3" s="1"/>
  <c r="C102" i="3"/>
  <c r="C101" i="3"/>
  <c r="C100" i="3"/>
  <c r="A100" i="3"/>
  <c r="A101" i="3" s="1"/>
  <c r="A102" i="3" s="1"/>
  <c r="C98" i="3"/>
  <c r="A97" i="3"/>
  <c r="A98" i="3" s="1"/>
  <c r="A84" i="3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66" i="3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C64" i="3"/>
  <c r="C63" i="3"/>
  <c r="A63" i="3"/>
  <c r="A64" i="3" s="1"/>
  <c r="C61" i="3"/>
  <c r="C58" i="3"/>
  <c r="C57" i="3"/>
  <c r="C56" i="3"/>
  <c r="C55" i="3"/>
  <c r="A55" i="3"/>
  <c r="A56" i="3" s="1"/>
  <c r="A57" i="3" s="1"/>
  <c r="A58" i="3" s="1"/>
  <c r="A59" i="3" s="1"/>
  <c r="A60" i="3" s="1"/>
  <c r="A61" i="3" s="1"/>
  <c r="C53" i="3"/>
  <c r="C52" i="3"/>
  <c r="C51" i="3"/>
  <c r="A47" i="3"/>
  <c r="A48" i="3" s="1"/>
  <c r="A49" i="3" s="1"/>
  <c r="A50" i="3" s="1"/>
  <c r="A51" i="3" s="1"/>
  <c r="A52" i="3" s="1"/>
  <c r="A53" i="3" s="1"/>
  <c r="C45" i="3"/>
  <c r="C43" i="3"/>
  <c r="A43" i="3"/>
  <c r="A44" i="3" s="1"/>
  <c r="A45" i="3" s="1"/>
  <c r="A42" i="3"/>
  <c r="C40" i="3"/>
  <c r="A40" i="3"/>
  <c r="C38" i="3"/>
  <c r="C37" i="3"/>
  <c r="C36" i="3"/>
  <c r="C35" i="3"/>
  <c r="C34" i="3"/>
  <c r="C33" i="3"/>
  <c r="C32" i="3"/>
  <c r="A32" i="3"/>
  <c r="A33" i="3" s="1"/>
  <c r="A34" i="3" s="1"/>
  <c r="A35" i="3" s="1"/>
  <c r="A36" i="3" s="1"/>
  <c r="A37" i="3" s="1"/>
  <c r="A38" i="3" s="1"/>
  <c r="C31" i="3"/>
  <c r="C30" i="3"/>
  <c r="C29" i="3"/>
  <c r="C28" i="3"/>
  <c r="C27" i="3"/>
  <c r="C26" i="3"/>
  <c r="C25" i="3"/>
  <c r="C24" i="3"/>
  <c r="C23" i="3"/>
  <c r="A23" i="3"/>
  <c r="A24" i="3" s="1"/>
  <c r="A25" i="3" s="1"/>
  <c r="A26" i="3" s="1"/>
  <c r="A27" i="3" s="1"/>
  <c r="A28" i="3" s="1"/>
  <c r="A29" i="3" s="1"/>
  <c r="A30" i="3" s="1"/>
  <c r="C22" i="3"/>
  <c r="A22" i="3"/>
  <c r="C18" i="3"/>
  <c r="C17" i="3"/>
  <c r="C16" i="3"/>
  <c r="C19" i="3" s="1"/>
  <c r="C14" i="3"/>
  <c r="C15" i="3" s="1"/>
  <c r="A13" i="3"/>
  <c r="A14" i="3" s="1"/>
  <c r="A15" i="3" s="1"/>
  <c r="A16" i="3" s="1"/>
  <c r="A17" i="3" s="1"/>
  <c r="A18" i="3" s="1"/>
  <c r="A19" i="3" s="1"/>
  <c r="A20" i="3" s="1"/>
  <c r="F107" i="3" l="1"/>
  <c r="E110" i="3" l="1"/>
  <c r="E109" i="3"/>
  <c r="E111" i="3"/>
  <c r="E115" i="3"/>
  <c r="E114" i="3"/>
  <c r="E113" i="3"/>
  <c r="E112" i="3"/>
  <c r="E116" i="3" l="1"/>
  <c r="F117" i="3" s="1"/>
  <c r="F118" i="3" s="1"/>
</calcChain>
</file>

<file path=xl/sharedStrings.xml><?xml version="1.0" encoding="utf-8"?>
<sst xmlns="http://schemas.openxmlformats.org/spreadsheetml/2006/main" count="219" uniqueCount="136">
  <si>
    <t>ALCALDIA DEL MUNICIPIO DE  BOCA CHICA</t>
  </si>
  <si>
    <t>PRESUPUESTO GENERAL POR PARTIDAS</t>
  </si>
  <si>
    <t>MUNICIPIO DE BOCA CHICA - SANTO DOMINGO ESTE, PROV. SANTO DOMINGO</t>
  </si>
  <si>
    <t>NO.</t>
  </si>
  <si>
    <t>CANT.</t>
  </si>
  <si>
    <t>m3</t>
  </si>
  <si>
    <t>INSTALACIONES ELECTRICAS</t>
  </si>
  <si>
    <t>INSTALACIONES SANITARIAS</t>
  </si>
  <si>
    <t>uds</t>
  </si>
  <si>
    <t>%</t>
  </si>
  <si>
    <t>Gastos administrativos</t>
  </si>
  <si>
    <t>Codia</t>
  </si>
  <si>
    <t>Transporte</t>
  </si>
  <si>
    <t>Itebis</t>
  </si>
  <si>
    <t>salida agua pot. 1/2" - polietileno 18mm</t>
  </si>
  <si>
    <t>salida sanitaria a.n. pvc 4" - tierra</t>
  </si>
  <si>
    <t>salida sanitaria a.n. pvc 2" - tierra</t>
  </si>
  <si>
    <t>inodoro servicio azteca bco. + salidas</t>
  </si>
  <si>
    <t>lavamanos tope bath collection + salidas</t>
  </si>
  <si>
    <t>desague de piso 2" parrilla acero inox.</t>
  </si>
  <si>
    <t>camara de inspeccion 0.70x0.70x0.70 roca</t>
  </si>
  <si>
    <t>Bomba, tanque y ascesorios de instalacion</t>
  </si>
  <si>
    <t>Luces cenitales</t>
  </si>
  <si>
    <t>Interruptores sencillos</t>
  </si>
  <si>
    <t>Interruptores dobles</t>
  </si>
  <si>
    <t>Tomacorrientes doble 110v</t>
  </si>
  <si>
    <t>Tomacorriente 220v</t>
  </si>
  <si>
    <t>Salidas de data</t>
  </si>
  <si>
    <t>Registro electrico</t>
  </si>
  <si>
    <t>Registro de data</t>
  </si>
  <si>
    <t>Alimentación eléctrica general</t>
  </si>
  <si>
    <t>Lamparas tipo Led de 30 watts</t>
  </si>
  <si>
    <t>Aplique de pared</t>
  </si>
  <si>
    <t>Ojos de buey de 3 watts</t>
  </si>
  <si>
    <t>CONSTRUCCION CASA DE CULTURA</t>
  </si>
  <si>
    <t>ABRIL DEL 2021</t>
  </si>
  <si>
    <t>PARTIDAS</t>
  </si>
  <si>
    <t>UDS</t>
  </si>
  <si>
    <t>PRECIO</t>
  </si>
  <si>
    <t>TOTAL</t>
  </si>
  <si>
    <t>Preliminares</t>
  </si>
  <si>
    <t>Topografia</t>
  </si>
  <si>
    <t>dias</t>
  </si>
  <si>
    <t>Fumigacion contra comejen</t>
  </si>
  <si>
    <t>m2</t>
  </si>
  <si>
    <t>Letrero anuncio de obra</t>
  </si>
  <si>
    <t>ud</t>
  </si>
  <si>
    <t>Estudios de suelos</t>
  </si>
  <si>
    <t>Demoliciones y excavaciones</t>
  </si>
  <si>
    <t>Demolicion de muros de block existente</t>
  </si>
  <si>
    <t>Demolicion de losa de hormigon armado existente</t>
  </si>
  <si>
    <t>Bote de material demolido</t>
  </si>
  <si>
    <t>m3E</t>
  </si>
  <si>
    <t>Exc. de zapata de muros de 8" a compresor</t>
  </si>
  <si>
    <t>Exc. de zapatas de columnas a compresor</t>
  </si>
  <si>
    <t>Excavaciones buscar inclinacion auditorium</t>
  </si>
  <si>
    <t>Bote material excavado sobrante</t>
  </si>
  <si>
    <t>Suministro material, regado y compactado</t>
  </si>
  <si>
    <t>Hormigones en:</t>
  </si>
  <si>
    <t>Zapata de muros de 8", 0.60x0.25 cm, 180 kg./cm2</t>
  </si>
  <si>
    <t xml:space="preserve">Zapata de col. C1, 1.8x1.8x0.4, 210 kg/cm2,1/2a 0.15, </t>
  </si>
  <si>
    <t>Zapata de col. C2, 1.8x1.8x0.4, 3/4 a 0.15, 210 kg/cm2</t>
  </si>
  <si>
    <t>Zapata de col. C3,  1.8x1.8x0.5, 3/4 a 0.15, 210 kg/cm2</t>
  </si>
  <si>
    <t>Zapata de col. C4, 1.8x1.8x0.4, 3/4 a 0.15, 210 kg/cm2</t>
  </si>
  <si>
    <t>col. C1, d=0.60, 10-3/4, 3/8 a 15 cm doble, 210 kg/cm2</t>
  </si>
  <si>
    <t>col. C2, 30x30,  8-3/4, 3/8 a 15cm doble, 210 kg/cm2</t>
  </si>
  <si>
    <t>col. C3, 50x50,  8 de 1", 3/8 a 15cm doble, 210 kg</t>
  </si>
  <si>
    <t>col. C4, 30x30,  8 3/4, 3/8 a 15cm doble, 210 kg</t>
  </si>
  <si>
    <t>Vigas de carga V1, V5, V6, V7, V8, V9, V10, V11, V12, V13, V14, V15, 30X50, 4 3/4+ 4 1/2, 3/8 a 15cm doble, 210 kg/cm2</t>
  </si>
  <si>
    <t>Vigas de carga V2, V4, 40X60, 4 de 1"+ 4 1/2, 3/8 a 15cm doble, 210 kg/cm2</t>
  </si>
  <si>
    <t>Vigas de carga V3, 40X60, 3 de 1"+ 4 1/2, 3/8 a 15cm doble, 210 kg/cm2</t>
  </si>
  <si>
    <t>Vigas de carga V16, 20X40,  4 3/4+ 2 1/2, 3/8 a 15cm doble, 210 kg/cm2</t>
  </si>
  <si>
    <t>Vigas de carga V17, V18, V19,V20, V21, 40X60, 4 de 1"+ 4 1/2, 3/8 a 15cm doble, 210 kg/cm2</t>
  </si>
  <si>
    <t>Losas macisa, e=0.13 mts</t>
  </si>
  <si>
    <t>Losa aligerada, e=0.20,nervios 3/8 y 1/2, topping 0.05 m</t>
  </si>
  <si>
    <t>Dinteles</t>
  </si>
  <si>
    <t>BLOQUES DE HORMIGON</t>
  </si>
  <si>
    <t>Bloques de 8"</t>
  </si>
  <si>
    <t>TERMINACIONES DE SUPERFICIE</t>
  </si>
  <si>
    <t>Fraguache en elementos H.A.</t>
  </si>
  <si>
    <t>Empañete de mezcla maestreado en paredes interior y exterior</t>
  </si>
  <si>
    <t>Empañete de mezcla maestreado en vigas y columnas estructurales</t>
  </si>
  <si>
    <t>Cantos y mochetas</t>
  </si>
  <si>
    <t>ml</t>
  </si>
  <si>
    <t>PISOS</t>
  </si>
  <si>
    <t>Piso de Porcelanato Super White 0.50m x 0.50m anti-manchas, sin Auditorium</t>
  </si>
  <si>
    <t>Zocalos de Porcelanato Super White 0.50m x 0.50m anti-manchas</t>
  </si>
  <si>
    <t>Piso del escenario en madera</t>
  </si>
  <si>
    <t>Piso del auditorium en hormigon simple</t>
  </si>
  <si>
    <t>cantos en pisos</t>
  </si>
  <si>
    <t>Relleno con grava en callejones</t>
  </si>
  <si>
    <t>Acera frontal en gramaking</t>
  </si>
  <si>
    <t>PUERTAS</t>
  </si>
  <si>
    <t>Puerta batiente entrada principal 2.1x2.2 mts</t>
  </si>
  <si>
    <t>p2</t>
  </si>
  <si>
    <t>Puerta batiente en entrada auditorium 3.50x2.20 mts</t>
  </si>
  <si>
    <t>Cristal fijo templado en entrada principal</t>
  </si>
  <si>
    <t>Puerta en cristal batiente de 1.0x2.20 mts</t>
  </si>
  <si>
    <t>Puerta de roble para baño de 0.9x2.2 mts</t>
  </si>
  <si>
    <t>Puerta en PVC para baño de 0.9x1.80 mts</t>
  </si>
  <si>
    <t>Puerta corrediza en cristal 1.30x2.20 mts</t>
  </si>
  <si>
    <t>VENTANAS</t>
  </si>
  <si>
    <t>Ventana corr. aluminio y vidrio claro 3/16" Perfil P92</t>
  </si>
  <si>
    <t>Cristal fijo en puerta principal y escalera</t>
  </si>
  <si>
    <t>Salidas de sonido</t>
  </si>
  <si>
    <t>Registro para sonido</t>
  </si>
  <si>
    <t>Paneles de breakers 24 circuitos</t>
  </si>
  <si>
    <t>Postes iluminacion exterior</t>
  </si>
  <si>
    <t>Lamparas de poste de 150 watts tipo LED</t>
  </si>
  <si>
    <t>orinal pequeño</t>
  </si>
  <si>
    <t>trampa de grasa 1.00x1.00x1.00 roca</t>
  </si>
  <si>
    <t>camara septica 1.70x3.40x1.70m roca</t>
  </si>
  <si>
    <t>cisterna 4,000 gls 2.50x3.50x2.00m roca</t>
  </si>
  <si>
    <t xml:space="preserve">PINTURA </t>
  </si>
  <si>
    <t>Pintura Acrilica interior t exterior en paredes</t>
  </si>
  <si>
    <t>Pintura Acrilica en techos contractor</t>
  </si>
  <si>
    <t>ESCALERA PRINCIPAL</t>
  </si>
  <si>
    <t>Escalones granito fondo blanco</t>
  </si>
  <si>
    <t>Descanzo granito fondo blanco</t>
  </si>
  <si>
    <t>Pasamanos en metal</t>
  </si>
  <si>
    <t>pl</t>
  </si>
  <si>
    <t>MISCELANEOS</t>
  </si>
  <si>
    <t>caunter para recepcion</t>
  </si>
  <si>
    <t>pa</t>
  </si>
  <si>
    <t>Acabado panel metalico perforado</t>
  </si>
  <si>
    <t>cocina (tope, fregadero, llave, gabinete piso)</t>
  </si>
  <si>
    <t>Sub-total general RD$</t>
  </si>
  <si>
    <t>II.-</t>
  </si>
  <si>
    <t>COSTOS INDIRECTOS</t>
  </si>
  <si>
    <t>Dirección técnica y responsabilidad</t>
  </si>
  <si>
    <t>Seguros y Fianzas</t>
  </si>
  <si>
    <t>Fondo de Pensión y Jubilación</t>
  </si>
  <si>
    <t>Diseño, planos y presupuesto</t>
  </si>
  <si>
    <t xml:space="preserve">% </t>
  </si>
  <si>
    <t>Total gastos indirectos RD$</t>
  </si>
  <si>
    <t>Total general a contratar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</si>
</sst>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4"/>
      <name val="Calibri"/>
      <family val="2"/>
    </font>
    <font>
      <b/>
      <sz val="11"/>
      <color indexed="64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64"/>
      <name val="Calibri"/>
      <family val="2"/>
    </font>
    <font>
      <sz val="9"/>
      <color theme="1"/>
      <name val="Calibri"/>
      <family val="2"/>
    </font>
    <font>
      <b/>
      <sz val="10"/>
      <name val="Calibri"/>
      <family val="2"/>
    </font>
    <font>
      <b/>
      <sz val="10"/>
      <color indexed="64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43" fontId="5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3" fontId="7" fillId="0" borderId="1" xfId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/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3" fontId="7" fillId="0" borderId="1" xfId="1" applyFont="1" applyBorder="1"/>
    <xf numFmtId="43" fontId="7" fillId="0" borderId="12" xfId="1" applyFont="1" applyBorder="1"/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3" fontId="7" fillId="2" borderId="1" xfId="1" applyFont="1" applyFill="1" applyBorder="1"/>
    <xf numFmtId="43" fontId="7" fillId="2" borderId="1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3" fontId="7" fillId="2" borderId="12" xfId="1" applyFont="1" applyFill="1" applyBorder="1"/>
    <xf numFmtId="43" fontId="7" fillId="0" borderId="1" xfId="1" applyFont="1" applyBorder="1" applyAlignment="1">
      <alignment horizontal="center" vertical="center" wrapText="1"/>
    </xf>
    <xf numFmtId="43" fontId="7" fillId="0" borderId="12" xfId="1" applyFont="1" applyBorder="1" applyAlignment="1">
      <alignment vertical="center" wrapText="1"/>
    </xf>
    <xf numFmtId="43" fontId="7" fillId="0" borderId="12" xfId="1" applyFon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43" fontId="7" fillId="0" borderId="13" xfId="1" applyFont="1" applyBorder="1"/>
    <xf numFmtId="2" fontId="8" fillId="0" borderId="1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43" fontId="7" fillId="0" borderId="13" xfId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3" fontId="7" fillId="0" borderId="12" xfId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3" fontId="7" fillId="2" borderId="12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2" fontId="9" fillId="0" borderId="11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43" fontId="7" fillId="0" borderId="0" xfId="1" applyFont="1" applyBorder="1"/>
    <xf numFmtId="0" fontId="8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5" fillId="0" borderId="16" xfId="0" applyFont="1" applyBorder="1"/>
    <xf numFmtId="0" fontId="5" fillId="0" borderId="0" xfId="0" applyFont="1" applyBorder="1"/>
    <xf numFmtId="43" fontId="13" fillId="0" borderId="18" xfId="0" applyNumberFormat="1" applyFont="1" applyBorder="1"/>
    <xf numFmtId="0" fontId="11" fillId="0" borderId="11" xfId="0" applyFont="1" applyBorder="1" applyAlignment="1">
      <alignment horizontal="center" vertical="center"/>
    </xf>
    <xf numFmtId="43" fontId="7" fillId="0" borderId="1" xfId="0" applyNumberFormat="1" applyFont="1" applyBorder="1"/>
    <xf numFmtId="0" fontId="7" fillId="2" borderId="2" xfId="0" applyFont="1" applyFill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43" fontId="7" fillId="0" borderId="21" xfId="1" applyFont="1" applyBorder="1"/>
    <xf numFmtId="0" fontId="7" fillId="0" borderId="21" xfId="0" applyFont="1" applyBorder="1" applyAlignment="1">
      <alignment horizontal="center" vertical="center"/>
    </xf>
    <xf numFmtId="43" fontId="7" fillId="0" borderId="21" xfId="0" applyNumberFormat="1" applyFont="1" applyBorder="1"/>
    <xf numFmtId="0" fontId="5" fillId="0" borderId="22" xfId="0" applyFont="1" applyBorder="1"/>
    <xf numFmtId="2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3" fontId="13" fillId="0" borderId="3" xfId="0" applyNumberFormat="1" applyFont="1" applyBorder="1"/>
    <xf numFmtId="0" fontId="7" fillId="0" borderId="0" xfId="0" applyFont="1" applyBorder="1"/>
    <xf numFmtId="0" fontId="7" fillId="0" borderId="0" xfId="0" applyFont="1"/>
    <xf numFmtId="43" fontId="13" fillId="0" borderId="1" xfId="0" applyNumberFormat="1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3" fontId="13" fillId="0" borderId="3" xfId="1" applyFont="1" applyBorder="1" applyAlignment="1">
      <alignment horizontal="center"/>
    </xf>
    <xf numFmtId="43" fontId="13" fillId="0" borderId="1" xfId="1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center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8"/>
  <sheetViews>
    <sheetView tabSelected="1" topLeftCell="A4" workbookViewId="0">
      <selection activeCell="K22" sqref="K22"/>
    </sheetView>
  </sheetViews>
  <sheetFormatPr baseColWidth="10" defaultColWidth="9.140625" defaultRowHeight="15" x14ac:dyDescent="0.25"/>
  <cols>
    <col min="1" max="1" width="5.5703125" bestFit="1" customWidth="1"/>
    <col min="2" max="2" width="45.5703125" bestFit="1" customWidth="1"/>
    <col min="3" max="3" width="9" bestFit="1" customWidth="1"/>
    <col min="4" max="4" width="5.5703125" bestFit="1" customWidth="1"/>
    <col min="5" max="6" width="12.42578125" bestFit="1" customWidth="1"/>
  </cols>
  <sheetData>
    <row r="1" spans="1:6" ht="18.75" x14ac:dyDescent="0.25">
      <c r="A1" s="72" t="s">
        <v>0</v>
      </c>
      <c r="B1" s="72"/>
      <c r="C1" s="72"/>
      <c r="D1" s="72"/>
      <c r="E1" s="72"/>
      <c r="F1" s="72"/>
    </row>
    <row r="2" spans="1:6" x14ac:dyDescent="0.25">
      <c r="A2" s="73" t="s">
        <v>1</v>
      </c>
      <c r="B2" s="73"/>
      <c r="C2" s="73"/>
      <c r="D2" s="73"/>
      <c r="E2" s="73"/>
      <c r="F2" s="73"/>
    </row>
    <row r="3" spans="1:6" x14ac:dyDescent="0.25">
      <c r="A3" s="74" t="s">
        <v>34</v>
      </c>
      <c r="B3" s="74"/>
      <c r="C3" s="74"/>
      <c r="D3" s="74"/>
      <c r="E3" s="74"/>
      <c r="F3" s="74"/>
    </row>
    <row r="4" spans="1:6" x14ac:dyDescent="0.25">
      <c r="A4" s="73" t="s">
        <v>2</v>
      </c>
      <c r="B4" s="73"/>
      <c r="C4" s="73"/>
      <c r="D4" s="73"/>
      <c r="E4" s="73"/>
      <c r="F4" s="73"/>
    </row>
    <row r="5" spans="1:6" ht="15.75" thickBot="1" x14ac:dyDescent="0.3">
      <c r="A5" s="77" t="s">
        <v>35</v>
      </c>
      <c r="B5" s="77"/>
      <c r="C5" s="77"/>
      <c r="D5" s="77"/>
      <c r="E5" s="77"/>
      <c r="F5" s="77"/>
    </row>
    <row r="6" spans="1:6" ht="15.75" thickBot="1" x14ac:dyDescent="0.3">
      <c r="A6" s="7" t="s">
        <v>3</v>
      </c>
      <c r="B6" s="8" t="s">
        <v>36</v>
      </c>
      <c r="C6" s="8" t="s">
        <v>4</v>
      </c>
      <c r="D6" s="8" t="s">
        <v>37</v>
      </c>
      <c r="E6" s="8" t="s">
        <v>38</v>
      </c>
      <c r="F6" s="9" t="s">
        <v>39</v>
      </c>
    </row>
    <row r="7" spans="1:6" x14ac:dyDescent="0.25">
      <c r="A7" s="10">
        <v>1</v>
      </c>
      <c r="B7" s="11" t="s">
        <v>40</v>
      </c>
      <c r="C7" s="12"/>
      <c r="D7" s="13"/>
      <c r="E7" s="12"/>
      <c r="F7" s="14"/>
    </row>
    <row r="8" spans="1:6" x14ac:dyDescent="0.25">
      <c r="A8" s="15">
        <v>1.1000000000000001</v>
      </c>
      <c r="B8" s="16" t="s">
        <v>41</v>
      </c>
      <c r="C8" s="17">
        <v>2</v>
      </c>
      <c r="D8" s="5" t="s">
        <v>42</v>
      </c>
      <c r="E8" s="17"/>
      <c r="F8" s="18"/>
    </row>
    <row r="9" spans="1:6" x14ac:dyDescent="0.25">
      <c r="A9" s="15">
        <v>1.2</v>
      </c>
      <c r="B9" s="16" t="s">
        <v>43</v>
      </c>
      <c r="C9" s="17">
        <v>1100</v>
      </c>
      <c r="D9" s="5" t="s">
        <v>44</v>
      </c>
      <c r="E9" s="17"/>
      <c r="F9" s="18"/>
    </row>
    <row r="10" spans="1:6" x14ac:dyDescent="0.25">
      <c r="A10" s="15">
        <v>1.3</v>
      </c>
      <c r="B10" s="16" t="s">
        <v>45</v>
      </c>
      <c r="C10" s="17">
        <v>1</v>
      </c>
      <c r="D10" s="5" t="s">
        <v>46</v>
      </c>
      <c r="E10" s="17"/>
      <c r="F10" s="18"/>
    </row>
    <row r="11" spans="1:6" x14ac:dyDescent="0.25">
      <c r="A11" s="15">
        <v>1.4</v>
      </c>
      <c r="B11" s="16" t="s">
        <v>47</v>
      </c>
      <c r="C11" s="17">
        <v>1</v>
      </c>
      <c r="D11" s="5" t="s">
        <v>46</v>
      </c>
      <c r="E11" s="17"/>
      <c r="F11" s="18"/>
    </row>
    <row r="12" spans="1:6" x14ac:dyDescent="0.25">
      <c r="A12" s="19">
        <v>2</v>
      </c>
      <c r="B12" s="20" t="s">
        <v>48</v>
      </c>
      <c r="C12" s="21"/>
      <c r="D12" s="5"/>
      <c r="E12" s="17"/>
      <c r="F12" s="18"/>
    </row>
    <row r="13" spans="1:6" x14ac:dyDescent="0.25">
      <c r="A13" s="15">
        <f t="shared" ref="A13:A20" si="0">A12+0.1</f>
        <v>2.1</v>
      </c>
      <c r="B13" s="16" t="s">
        <v>49</v>
      </c>
      <c r="C13" s="22">
        <v>210</v>
      </c>
      <c r="D13" s="5" t="s">
        <v>5</v>
      </c>
      <c r="E13" s="17"/>
      <c r="F13" s="18"/>
    </row>
    <row r="14" spans="1:6" x14ac:dyDescent="0.25">
      <c r="A14" s="15">
        <f t="shared" si="0"/>
        <v>2.2000000000000002</v>
      </c>
      <c r="B14" s="16" t="s">
        <v>50</v>
      </c>
      <c r="C14" s="22">
        <f>500*0.25</f>
        <v>125</v>
      </c>
      <c r="D14" s="5" t="s">
        <v>5</v>
      </c>
      <c r="E14" s="17"/>
      <c r="F14" s="18"/>
    </row>
    <row r="15" spans="1:6" x14ac:dyDescent="0.25">
      <c r="A15" s="15">
        <f t="shared" si="0"/>
        <v>2.3000000000000003</v>
      </c>
      <c r="B15" s="16" t="s">
        <v>51</v>
      </c>
      <c r="C15" s="22">
        <f>SUM(C13:C14)*1.35</f>
        <v>452.25000000000006</v>
      </c>
      <c r="D15" s="5" t="s">
        <v>52</v>
      </c>
      <c r="E15" s="17"/>
      <c r="F15" s="18"/>
    </row>
    <row r="16" spans="1:6" x14ac:dyDescent="0.25">
      <c r="A16" s="15">
        <f t="shared" si="0"/>
        <v>2.4000000000000004</v>
      </c>
      <c r="B16" s="23" t="s">
        <v>53</v>
      </c>
      <c r="C16" s="22">
        <f>185*0.6*0.7</f>
        <v>77.699999999999989</v>
      </c>
      <c r="D16" s="5" t="s">
        <v>5</v>
      </c>
      <c r="E16" s="17"/>
      <c r="F16" s="18"/>
    </row>
    <row r="17" spans="1:11" x14ac:dyDescent="0.25">
      <c r="A17" s="15">
        <f t="shared" si="0"/>
        <v>2.5000000000000004</v>
      </c>
      <c r="B17" s="23" t="s">
        <v>54</v>
      </c>
      <c r="C17" s="22">
        <f>(1.8*1.8*33)*0.8</f>
        <v>85.536000000000001</v>
      </c>
      <c r="D17" s="5" t="s">
        <v>5</v>
      </c>
      <c r="E17" s="17"/>
      <c r="F17" s="18"/>
    </row>
    <row r="18" spans="1:11" x14ac:dyDescent="0.25">
      <c r="A18" s="15">
        <f t="shared" si="0"/>
        <v>2.6000000000000005</v>
      </c>
      <c r="B18" s="24" t="s">
        <v>55</v>
      </c>
      <c r="C18" s="22">
        <f>232*0.6</f>
        <v>139.19999999999999</v>
      </c>
      <c r="D18" s="22" t="s">
        <v>5</v>
      </c>
      <c r="E18" s="21"/>
      <c r="F18" s="25"/>
    </row>
    <row r="19" spans="1:11" x14ac:dyDescent="0.25">
      <c r="A19" s="15">
        <f t="shared" si="0"/>
        <v>2.7000000000000006</v>
      </c>
      <c r="B19" s="16" t="s">
        <v>56</v>
      </c>
      <c r="C19" s="22">
        <f>SUM(C16:C18)*1.3</f>
        <v>393.16679999999997</v>
      </c>
      <c r="D19" s="5" t="s">
        <v>52</v>
      </c>
      <c r="E19" s="17"/>
      <c r="F19" s="18"/>
    </row>
    <row r="20" spans="1:11" x14ac:dyDescent="0.25">
      <c r="A20" s="15">
        <f t="shared" si="0"/>
        <v>2.8000000000000007</v>
      </c>
      <c r="B20" s="23" t="s">
        <v>57</v>
      </c>
      <c r="C20" s="22">
        <v>91</v>
      </c>
      <c r="D20" s="5" t="s">
        <v>5</v>
      </c>
      <c r="E20" s="17"/>
      <c r="F20" s="18"/>
    </row>
    <row r="21" spans="1:11" x14ac:dyDescent="0.25">
      <c r="A21" s="19">
        <v>3</v>
      </c>
      <c r="B21" s="20" t="s">
        <v>58</v>
      </c>
      <c r="C21" s="21"/>
      <c r="D21" s="5"/>
      <c r="E21" s="17"/>
      <c r="F21" s="18"/>
    </row>
    <row r="22" spans="1:11" x14ac:dyDescent="0.25">
      <c r="A22" s="15">
        <f t="shared" ref="A22:A30" si="1">A21+0.1</f>
        <v>3.1</v>
      </c>
      <c r="B22" s="23" t="s">
        <v>59</v>
      </c>
      <c r="C22" s="26">
        <f>185*0.6*0.3*1.05</f>
        <v>34.964999999999996</v>
      </c>
      <c r="D22" s="26" t="s">
        <v>5</v>
      </c>
      <c r="E22" s="26"/>
      <c r="F22" s="27"/>
      <c r="K22" s="79"/>
    </row>
    <row r="23" spans="1:11" x14ac:dyDescent="0.25">
      <c r="A23" s="15">
        <f t="shared" si="1"/>
        <v>3.2</v>
      </c>
      <c r="B23" s="23" t="s">
        <v>60</v>
      </c>
      <c r="C23" s="22">
        <f>1.8*1.8*2*0.4*1.05</f>
        <v>2.7216000000000005</v>
      </c>
      <c r="D23" s="5" t="s">
        <v>5</v>
      </c>
      <c r="E23" s="1"/>
      <c r="F23" s="28"/>
    </row>
    <row r="24" spans="1:11" x14ac:dyDescent="0.25">
      <c r="A24" s="15">
        <f t="shared" si="1"/>
        <v>3.3000000000000003</v>
      </c>
      <c r="B24" s="23" t="s">
        <v>61</v>
      </c>
      <c r="C24" s="22">
        <f>1.8*1.8*17*0.4*1.05</f>
        <v>23.133600000000005</v>
      </c>
      <c r="D24" s="5" t="s">
        <v>5</v>
      </c>
      <c r="E24" s="1"/>
      <c r="F24" s="28"/>
    </row>
    <row r="25" spans="1:11" x14ac:dyDescent="0.25">
      <c r="A25" s="15">
        <f t="shared" si="1"/>
        <v>3.4000000000000004</v>
      </c>
      <c r="B25" s="23" t="s">
        <v>62</v>
      </c>
      <c r="C25" s="22">
        <f>1.8*1.8*11*0.5*1.05</f>
        <v>18.711000000000002</v>
      </c>
      <c r="D25" s="5" t="s">
        <v>5</v>
      </c>
      <c r="E25" s="1"/>
      <c r="F25" s="28"/>
    </row>
    <row r="26" spans="1:11" x14ac:dyDescent="0.25">
      <c r="A26" s="15">
        <f t="shared" si="1"/>
        <v>3.5000000000000004</v>
      </c>
      <c r="B26" s="23" t="s">
        <v>63</v>
      </c>
      <c r="C26" s="22">
        <f>1.8*1.8*0.4*1.05*3</f>
        <v>4.0824000000000007</v>
      </c>
      <c r="D26" s="5" t="s">
        <v>5</v>
      </c>
      <c r="E26" s="1"/>
      <c r="F26" s="28"/>
    </row>
    <row r="27" spans="1:11" x14ac:dyDescent="0.25">
      <c r="A27" s="15">
        <f t="shared" si="1"/>
        <v>3.6000000000000005</v>
      </c>
      <c r="B27" s="24" t="s">
        <v>64</v>
      </c>
      <c r="C27" s="22">
        <f>0.3*0.3*3.1416*5.8*2*1.05</f>
        <v>3.44382192</v>
      </c>
      <c r="D27" s="5" t="s">
        <v>5</v>
      </c>
      <c r="E27" s="5"/>
      <c r="F27" s="28"/>
    </row>
    <row r="28" spans="1:11" x14ac:dyDescent="0.25">
      <c r="A28" s="15">
        <f t="shared" si="1"/>
        <v>3.7000000000000006</v>
      </c>
      <c r="B28" s="24" t="s">
        <v>65</v>
      </c>
      <c r="C28" s="22">
        <f>0.3*0.3*5.8*1.05*17</f>
        <v>9.3177000000000003</v>
      </c>
      <c r="D28" s="5" t="s">
        <v>5</v>
      </c>
      <c r="E28" s="2"/>
      <c r="F28" s="28"/>
    </row>
    <row r="29" spans="1:11" x14ac:dyDescent="0.25">
      <c r="A29" s="15">
        <f t="shared" si="1"/>
        <v>3.8000000000000007</v>
      </c>
      <c r="B29" s="24" t="s">
        <v>66</v>
      </c>
      <c r="C29" s="22">
        <f>0.5*0.5*6.5*11*1.05</f>
        <v>18.768750000000001</v>
      </c>
      <c r="D29" s="5" t="s">
        <v>5</v>
      </c>
      <c r="E29" s="2"/>
      <c r="F29" s="28"/>
    </row>
    <row r="30" spans="1:11" x14ac:dyDescent="0.25">
      <c r="A30" s="15">
        <f t="shared" si="1"/>
        <v>3.9000000000000008</v>
      </c>
      <c r="B30" s="24" t="s">
        <v>67</v>
      </c>
      <c r="C30" s="22">
        <f>0.3*0.3*6*3*1.05</f>
        <v>1.7010000000000003</v>
      </c>
      <c r="D30" s="5" t="s">
        <v>5</v>
      </c>
      <c r="E30" s="2"/>
      <c r="F30" s="28"/>
    </row>
    <row r="31" spans="1:11" ht="38.25" x14ac:dyDescent="0.25">
      <c r="A31" s="29">
        <v>3.1</v>
      </c>
      <c r="B31" s="24" t="s">
        <v>68</v>
      </c>
      <c r="C31" s="22">
        <f>(10.15+11.57+17.87+13.77+17.35+19.75+14.8+4.28+2.5+10.14+6.4+10)*0.3*0.5*1.05</f>
        <v>21.826350000000005</v>
      </c>
      <c r="D31" s="5" t="s">
        <v>5</v>
      </c>
      <c r="E31" s="2"/>
      <c r="F31" s="28"/>
    </row>
    <row r="32" spans="1:11" ht="25.5" x14ac:dyDescent="0.25">
      <c r="A32" s="29">
        <f>A31+0.01</f>
        <v>3.11</v>
      </c>
      <c r="B32" s="24" t="s">
        <v>69</v>
      </c>
      <c r="C32" s="22">
        <f>0.4*0.6*(18.33+13.95)*1.05*2</f>
        <v>16.269120000000001</v>
      </c>
      <c r="D32" s="5" t="s">
        <v>5</v>
      </c>
      <c r="E32" s="2"/>
      <c r="F32" s="28"/>
    </row>
    <row r="33" spans="1:6" ht="25.5" x14ac:dyDescent="0.25">
      <c r="A33" s="29">
        <f t="shared" ref="A33:A38" si="2">A32+0.01</f>
        <v>3.1199999999999997</v>
      </c>
      <c r="B33" s="24" t="s">
        <v>70</v>
      </c>
      <c r="C33" s="5">
        <f>4.55*0.4*0.6*1.05</f>
        <v>1.1466000000000001</v>
      </c>
      <c r="D33" s="5" t="s">
        <v>5</v>
      </c>
      <c r="E33" s="2"/>
      <c r="F33" s="28"/>
    </row>
    <row r="34" spans="1:6" ht="25.5" x14ac:dyDescent="0.25">
      <c r="A34" s="29">
        <f t="shared" si="2"/>
        <v>3.1299999999999994</v>
      </c>
      <c r="B34" s="24" t="s">
        <v>71</v>
      </c>
      <c r="C34" s="5">
        <f>8.3*0.2*0.4*1.05</f>
        <v>0.69720000000000015</v>
      </c>
      <c r="D34" s="5" t="s">
        <v>5</v>
      </c>
      <c r="E34" s="2"/>
      <c r="F34" s="28"/>
    </row>
    <row r="35" spans="1:6" ht="25.5" x14ac:dyDescent="0.25">
      <c r="A35" s="29">
        <f t="shared" si="2"/>
        <v>3.1399999999999992</v>
      </c>
      <c r="B35" s="24" t="s">
        <v>72</v>
      </c>
      <c r="C35" s="5">
        <f>(19.41+6.55+9.67+11.78+14.16)*0.4*0.6*1.05</f>
        <v>15.515640000000003</v>
      </c>
      <c r="D35" s="5" t="s">
        <v>5</v>
      </c>
      <c r="E35" s="2"/>
      <c r="F35" s="28"/>
    </row>
    <row r="36" spans="1:6" x14ac:dyDescent="0.25">
      <c r="A36" s="29">
        <f t="shared" si="2"/>
        <v>3.149999999999999</v>
      </c>
      <c r="B36" s="16" t="s">
        <v>73</v>
      </c>
      <c r="C36" s="5">
        <f>411.1*0.13</f>
        <v>53.443000000000005</v>
      </c>
      <c r="D36" s="5" t="s">
        <v>5</v>
      </c>
      <c r="E36" s="2"/>
      <c r="F36" s="18"/>
    </row>
    <row r="37" spans="1:6" x14ac:dyDescent="0.25">
      <c r="A37" s="29">
        <f t="shared" si="2"/>
        <v>3.1599999999999988</v>
      </c>
      <c r="B37" s="16" t="s">
        <v>74</v>
      </c>
      <c r="C37" s="5">
        <f>195.4*0.2</f>
        <v>39.080000000000005</v>
      </c>
      <c r="D37" s="5" t="s">
        <v>5</v>
      </c>
      <c r="E37" s="2"/>
      <c r="F37" s="18"/>
    </row>
    <row r="38" spans="1:6" x14ac:dyDescent="0.25">
      <c r="A38" s="29">
        <f t="shared" si="2"/>
        <v>3.1699999999999986</v>
      </c>
      <c r="B38" s="16" t="s">
        <v>75</v>
      </c>
      <c r="C38" s="5">
        <f>(1.85+6.45+2.3+2.4+1.3+2.35+1.2+4.65+5.95+4.58)*0.2*0.2</f>
        <v>1.3212000000000002</v>
      </c>
      <c r="D38" s="5" t="s">
        <v>5</v>
      </c>
      <c r="E38" s="2"/>
      <c r="F38" s="18"/>
    </row>
    <row r="39" spans="1:6" x14ac:dyDescent="0.25">
      <c r="A39" s="30">
        <v>4</v>
      </c>
      <c r="B39" s="31" t="s">
        <v>76</v>
      </c>
      <c r="C39" s="5"/>
      <c r="D39" s="5"/>
      <c r="E39" s="17"/>
      <c r="F39" s="32"/>
    </row>
    <row r="40" spans="1:6" x14ac:dyDescent="0.25">
      <c r="A40" s="33">
        <f>+A39+0.01</f>
        <v>4.01</v>
      </c>
      <c r="B40" s="34" t="s">
        <v>77</v>
      </c>
      <c r="C40" s="22">
        <f>185*4+33.12</f>
        <v>773.12</v>
      </c>
      <c r="D40" s="5" t="s">
        <v>44</v>
      </c>
      <c r="E40" s="17"/>
      <c r="F40" s="32"/>
    </row>
    <row r="41" spans="1:6" x14ac:dyDescent="0.25">
      <c r="A41" s="30">
        <v>5</v>
      </c>
      <c r="B41" s="35" t="s">
        <v>78</v>
      </c>
      <c r="C41" s="5"/>
      <c r="D41" s="3"/>
      <c r="E41" s="17"/>
      <c r="F41" s="32"/>
    </row>
    <row r="42" spans="1:6" x14ac:dyDescent="0.25">
      <c r="A42" s="33">
        <f>+A41+0.01</f>
        <v>5.01</v>
      </c>
      <c r="B42" s="36" t="s">
        <v>79</v>
      </c>
      <c r="C42" s="5">
        <v>300</v>
      </c>
      <c r="D42" s="3" t="s">
        <v>44</v>
      </c>
      <c r="E42" s="5"/>
      <c r="F42" s="37"/>
    </row>
    <row r="43" spans="1:6" ht="25.5" x14ac:dyDescent="0.25">
      <c r="A43" s="33">
        <f>+A42+0.01</f>
        <v>5.0199999999999996</v>
      </c>
      <c r="B43" s="38" t="s">
        <v>80</v>
      </c>
      <c r="C43" s="5">
        <f>1166+619.22</f>
        <v>1785.22</v>
      </c>
      <c r="D43" s="3" t="s">
        <v>44</v>
      </c>
      <c r="E43" s="5"/>
      <c r="F43" s="37"/>
    </row>
    <row r="44" spans="1:6" ht="25.5" x14ac:dyDescent="0.25">
      <c r="A44" s="33">
        <f>+A43+0.01</f>
        <v>5.0299999999999994</v>
      </c>
      <c r="B44" s="38" t="s">
        <v>81</v>
      </c>
      <c r="C44" s="5">
        <v>325</v>
      </c>
      <c r="D44" s="3" t="s">
        <v>44</v>
      </c>
      <c r="E44" s="5"/>
      <c r="F44" s="37"/>
    </row>
    <row r="45" spans="1:6" x14ac:dyDescent="0.25">
      <c r="A45" s="33">
        <f t="shared" ref="A45" si="3">+A44+0.01</f>
        <v>5.0399999999999991</v>
      </c>
      <c r="B45" s="36" t="s">
        <v>82</v>
      </c>
      <c r="C45" s="5">
        <f>360+150</f>
        <v>510</v>
      </c>
      <c r="D45" s="3" t="s">
        <v>83</v>
      </c>
      <c r="E45" s="5"/>
      <c r="F45" s="39"/>
    </row>
    <row r="46" spans="1:6" x14ac:dyDescent="0.25">
      <c r="A46" s="30">
        <v>6</v>
      </c>
      <c r="B46" s="31" t="s">
        <v>84</v>
      </c>
      <c r="C46" s="5"/>
      <c r="D46" s="3"/>
      <c r="E46" s="5"/>
      <c r="F46" s="39"/>
    </row>
    <row r="47" spans="1:6" ht="25.5" x14ac:dyDescent="0.25">
      <c r="A47" s="40">
        <f>+A46+0.01</f>
        <v>6.01</v>
      </c>
      <c r="B47" s="41" t="s">
        <v>85</v>
      </c>
      <c r="C47" s="5">
        <v>401</v>
      </c>
      <c r="D47" s="3" t="s">
        <v>44</v>
      </c>
      <c r="E47" s="5"/>
      <c r="F47" s="39"/>
    </row>
    <row r="48" spans="1:6" ht="25.5" x14ac:dyDescent="0.25">
      <c r="A48" s="40">
        <f>+A47+0.01</f>
        <v>6.02</v>
      </c>
      <c r="B48" s="41" t="s">
        <v>86</v>
      </c>
      <c r="C48" s="5">
        <v>145</v>
      </c>
      <c r="D48" s="3" t="s">
        <v>83</v>
      </c>
      <c r="E48" s="5"/>
      <c r="F48" s="39"/>
    </row>
    <row r="49" spans="1:6" x14ac:dyDescent="0.25">
      <c r="A49" s="40">
        <f t="shared" ref="A49:A53" si="4">+A48+0.01</f>
        <v>6.0299999999999994</v>
      </c>
      <c r="B49" s="34" t="s">
        <v>87</v>
      </c>
      <c r="C49" s="5">
        <v>36</v>
      </c>
      <c r="D49" s="3" t="s">
        <v>44</v>
      </c>
      <c r="E49" s="5"/>
      <c r="F49" s="39"/>
    </row>
    <row r="50" spans="1:6" x14ac:dyDescent="0.25">
      <c r="A50" s="40">
        <f t="shared" si="4"/>
        <v>6.0399999999999991</v>
      </c>
      <c r="B50" s="38" t="s">
        <v>88</v>
      </c>
      <c r="C50" s="22">
        <v>182</v>
      </c>
      <c r="D50" s="22" t="s">
        <v>44</v>
      </c>
      <c r="E50" s="22"/>
      <c r="F50" s="42"/>
    </row>
    <row r="51" spans="1:6" x14ac:dyDescent="0.25">
      <c r="A51" s="40">
        <f t="shared" si="4"/>
        <v>6.0499999999999989</v>
      </c>
      <c r="B51" s="38" t="s">
        <v>89</v>
      </c>
      <c r="C51" s="22">
        <f>9*18</f>
        <v>162</v>
      </c>
      <c r="D51" s="43" t="s">
        <v>44</v>
      </c>
      <c r="E51" s="22"/>
      <c r="F51" s="42"/>
    </row>
    <row r="52" spans="1:6" x14ac:dyDescent="0.25">
      <c r="A52" s="40">
        <f t="shared" si="4"/>
        <v>6.0599999999999987</v>
      </c>
      <c r="B52" s="38" t="s">
        <v>90</v>
      </c>
      <c r="C52" s="22">
        <f>136*0.1</f>
        <v>13.600000000000001</v>
      </c>
      <c r="D52" s="43" t="s">
        <v>44</v>
      </c>
      <c r="E52" s="22"/>
      <c r="F52" s="42"/>
    </row>
    <row r="53" spans="1:6" x14ac:dyDescent="0.25">
      <c r="A53" s="40">
        <f t="shared" si="4"/>
        <v>6.0699999999999985</v>
      </c>
      <c r="B53" s="38" t="s">
        <v>91</v>
      </c>
      <c r="C53" s="22">
        <f>26*2.1</f>
        <v>54.6</v>
      </c>
      <c r="D53" s="22" t="s">
        <v>44</v>
      </c>
      <c r="E53" s="22"/>
      <c r="F53" s="42"/>
    </row>
    <row r="54" spans="1:6" x14ac:dyDescent="0.25">
      <c r="A54" s="30">
        <v>7</v>
      </c>
      <c r="B54" s="31" t="s">
        <v>92</v>
      </c>
      <c r="C54" s="5"/>
      <c r="D54" s="3"/>
      <c r="E54" s="3"/>
      <c r="F54" s="39"/>
    </row>
    <row r="55" spans="1:6" x14ac:dyDescent="0.25">
      <c r="A55" s="40">
        <f>+A54+0.01</f>
        <v>7.01</v>
      </c>
      <c r="B55" s="41" t="s">
        <v>93</v>
      </c>
      <c r="C55" s="5">
        <f>2.1*2.2*10.75</f>
        <v>49.665000000000013</v>
      </c>
      <c r="D55" s="3" t="s">
        <v>94</v>
      </c>
      <c r="E55" s="5"/>
      <c r="F55" s="39"/>
    </row>
    <row r="56" spans="1:6" x14ac:dyDescent="0.25">
      <c r="A56" s="40">
        <f t="shared" ref="A56:A61" si="5">+A55+0.01</f>
        <v>7.02</v>
      </c>
      <c r="B56" s="41" t="s">
        <v>95</v>
      </c>
      <c r="C56" s="5">
        <f>3.5*2.2*10.75</f>
        <v>82.775000000000006</v>
      </c>
      <c r="D56" s="3" t="s">
        <v>94</v>
      </c>
      <c r="E56" s="5"/>
      <c r="F56" s="39"/>
    </row>
    <row r="57" spans="1:6" x14ac:dyDescent="0.25">
      <c r="A57" s="40">
        <f t="shared" si="5"/>
        <v>7.0299999999999994</v>
      </c>
      <c r="B57" s="41" t="s">
        <v>96</v>
      </c>
      <c r="C57" s="5">
        <f>4*4.6*10.75</f>
        <v>197.79999999999998</v>
      </c>
      <c r="D57" s="3" t="s">
        <v>94</v>
      </c>
      <c r="E57" s="5"/>
      <c r="F57" s="39"/>
    </row>
    <row r="58" spans="1:6" x14ac:dyDescent="0.25">
      <c r="A58" s="40">
        <f t="shared" si="5"/>
        <v>7.0399999999999991</v>
      </c>
      <c r="B58" s="41" t="s">
        <v>97</v>
      </c>
      <c r="C58" s="5">
        <f>7*1*2.2*10.75</f>
        <v>165.55</v>
      </c>
      <c r="D58" s="3" t="s">
        <v>8</v>
      </c>
      <c r="E58" s="5"/>
      <c r="F58" s="39"/>
    </row>
    <row r="59" spans="1:6" x14ac:dyDescent="0.25">
      <c r="A59" s="40">
        <f t="shared" si="5"/>
        <v>7.0499999999999989</v>
      </c>
      <c r="B59" s="41" t="s">
        <v>98</v>
      </c>
      <c r="C59" s="5">
        <v>3</v>
      </c>
      <c r="D59" s="3" t="s">
        <v>8</v>
      </c>
      <c r="E59" s="5"/>
      <c r="F59" s="39"/>
    </row>
    <row r="60" spans="1:6" x14ac:dyDescent="0.25">
      <c r="A60" s="40">
        <f t="shared" si="5"/>
        <v>7.0599999999999987</v>
      </c>
      <c r="B60" s="41" t="s">
        <v>99</v>
      </c>
      <c r="C60" s="5">
        <v>4</v>
      </c>
      <c r="D60" s="3" t="s">
        <v>8</v>
      </c>
      <c r="E60" s="5"/>
      <c r="F60" s="39"/>
    </row>
    <row r="61" spans="1:6" x14ac:dyDescent="0.25">
      <c r="A61" s="40">
        <f t="shared" si="5"/>
        <v>7.0699999999999985</v>
      </c>
      <c r="B61" s="41" t="s">
        <v>100</v>
      </c>
      <c r="C61" s="5">
        <f>1.3*2.2*10.75</f>
        <v>30.745000000000005</v>
      </c>
      <c r="D61" s="3" t="s">
        <v>94</v>
      </c>
      <c r="E61" s="5"/>
      <c r="F61" s="39"/>
    </row>
    <row r="62" spans="1:6" x14ac:dyDescent="0.25">
      <c r="A62" s="30">
        <v>8</v>
      </c>
      <c r="B62" s="31" t="s">
        <v>101</v>
      </c>
      <c r="C62" s="5"/>
      <c r="D62" s="3"/>
      <c r="E62" s="44"/>
      <c r="F62" s="18"/>
    </row>
    <row r="63" spans="1:6" x14ac:dyDescent="0.25">
      <c r="A63" s="40">
        <f>+A62+0.01</f>
        <v>8.01</v>
      </c>
      <c r="B63" s="23" t="s">
        <v>102</v>
      </c>
      <c r="C63" s="5">
        <f>31.3*10.75</f>
        <v>336.47500000000002</v>
      </c>
      <c r="D63" s="3" t="s">
        <v>94</v>
      </c>
      <c r="E63" s="4"/>
      <c r="F63" s="28"/>
    </row>
    <row r="64" spans="1:6" x14ac:dyDescent="0.25">
      <c r="A64" s="40">
        <f>+A63+0.01</f>
        <v>8.02</v>
      </c>
      <c r="B64" s="41" t="s">
        <v>103</v>
      </c>
      <c r="C64" s="5">
        <f>(3.55*4+2.4*2)*10.75</f>
        <v>204.25</v>
      </c>
      <c r="D64" s="3" t="s">
        <v>94</v>
      </c>
      <c r="E64" s="2"/>
      <c r="F64" s="28"/>
    </row>
    <row r="65" spans="1:6" x14ac:dyDescent="0.25">
      <c r="A65" s="30">
        <v>9</v>
      </c>
      <c r="B65" s="31" t="s">
        <v>6</v>
      </c>
      <c r="C65" s="5"/>
      <c r="D65" s="3"/>
      <c r="E65" s="44"/>
      <c r="F65" s="18"/>
    </row>
    <row r="66" spans="1:6" x14ac:dyDescent="0.25">
      <c r="A66" s="45">
        <f>+A65+0.01</f>
        <v>9.01</v>
      </c>
      <c r="B66" s="34" t="s">
        <v>22</v>
      </c>
      <c r="C66" s="5">
        <v>52</v>
      </c>
      <c r="D66" s="3" t="s">
        <v>8</v>
      </c>
      <c r="E66" s="44"/>
      <c r="F66" s="18"/>
    </row>
    <row r="67" spans="1:6" x14ac:dyDescent="0.25">
      <c r="A67" s="45">
        <f t="shared" ref="A67:A82" si="6">+A66+0.01</f>
        <v>9.02</v>
      </c>
      <c r="B67" s="34" t="s">
        <v>23</v>
      </c>
      <c r="C67" s="5">
        <v>22</v>
      </c>
      <c r="D67" s="3" t="s">
        <v>8</v>
      </c>
      <c r="E67" s="17"/>
      <c r="F67" s="18"/>
    </row>
    <row r="68" spans="1:6" x14ac:dyDescent="0.25">
      <c r="A68" s="45">
        <f t="shared" si="6"/>
        <v>9.0299999999999994</v>
      </c>
      <c r="B68" s="34" t="s">
        <v>24</v>
      </c>
      <c r="C68" s="5">
        <v>8</v>
      </c>
      <c r="D68" s="3" t="s">
        <v>8</v>
      </c>
      <c r="E68" s="17"/>
      <c r="F68" s="18"/>
    </row>
    <row r="69" spans="1:6" x14ac:dyDescent="0.25">
      <c r="A69" s="45">
        <f t="shared" si="6"/>
        <v>9.0399999999999991</v>
      </c>
      <c r="B69" s="34" t="s">
        <v>25</v>
      </c>
      <c r="C69" s="5">
        <v>34</v>
      </c>
      <c r="D69" s="3" t="s">
        <v>8</v>
      </c>
      <c r="E69" s="17"/>
      <c r="F69" s="18"/>
    </row>
    <row r="70" spans="1:6" x14ac:dyDescent="0.25">
      <c r="A70" s="45">
        <f t="shared" si="6"/>
        <v>9.0499999999999989</v>
      </c>
      <c r="B70" s="34" t="s">
        <v>26</v>
      </c>
      <c r="C70" s="5">
        <v>10</v>
      </c>
      <c r="D70" s="3" t="s">
        <v>8</v>
      </c>
      <c r="E70" s="17"/>
      <c r="F70" s="18"/>
    </row>
    <row r="71" spans="1:6" x14ac:dyDescent="0.25">
      <c r="A71" s="45">
        <f t="shared" si="6"/>
        <v>9.0599999999999987</v>
      </c>
      <c r="B71" s="34" t="s">
        <v>27</v>
      </c>
      <c r="C71" s="5">
        <v>15</v>
      </c>
      <c r="D71" s="3" t="s">
        <v>8</v>
      </c>
      <c r="E71" s="17"/>
      <c r="F71" s="18"/>
    </row>
    <row r="72" spans="1:6" x14ac:dyDescent="0.25">
      <c r="A72" s="45">
        <f t="shared" si="6"/>
        <v>9.0699999999999985</v>
      </c>
      <c r="B72" s="34" t="s">
        <v>104</v>
      </c>
      <c r="C72" s="5">
        <v>10</v>
      </c>
      <c r="D72" s="3" t="s">
        <v>8</v>
      </c>
      <c r="E72" s="17"/>
      <c r="F72" s="18"/>
    </row>
    <row r="73" spans="1:6" x14ac:dyDescent="0.25">
      <c r="A73" s="45">
        <f t="shared" si="6"/>
        <v>9.0799999999999983</v>
      </c>
      <c r="B73" s="34" t="s">
        <v>28</v>
      </c>
      <c r="C73" s="5">
        <v>5</v>
      </c>
      <c r="D73" s="3" t="s">
        <v>8</v>
      </c>
      <c r="E73" s="17"/>
      <c r="F73" s="18"/>
    </row>
    <row r="74" spans="1:6" x14ac:dyDescent="0.25">
      <c r="A74" s="45">
        <f t="shared" si="6"/>
        <v>9.0899999999999981</v>
      </c>
      <c r="B74" s="34" t="s">
        <v>29</v>
      </c>
      <c r="C74" s="5">
        <v>9</v>
      </c>
      <c r="D74" s="3" t="s">
        <v>8</v>
      </c>
      <c r="E74" s="17"/>
      <c r="F74" s="18"/>
    </row>
    <row r="75" spans="1:6" x14ac:dyDescent="0.25">
      <c r="A75" s="45">
        <f t="shared" si="6"/>
        <v>9.0999999999999979</v>
      </c>
      <c r="B75" s="34" t="s">
        <v>105</v>
      </c>
      <c r="C75" s="5">
        <v>4</v>
      </c>
      <c r="D75" s="3" t="s">
        <v>8</v>
      </c>
      <c r="E75" s="17"/>
      <c r="F75" s="18"/>
    </row>
    <row r="76" spans="1:6" x14ac:dyDescent="0.25">
      <c r="A76" s="45">
        <f>+A75+0.01</f>
        <v>9.1099999999999977</v>
      </c>
      <c r="B76" s="34" t="s">
        <v>106</v>
      </c>
      <c r="C76" s="5">
        <v>2</v>
      </c>
      <c r="D76" s="3" t="s">
        <v>8</v>
      </c>
      <c r="E76" s="17"/>
      <c r="F76" s="18"/>
    </row>
    <row r="77" spans="1:6" x14ac:dyDescent="0.25">
      <c r="A77" s="45">
        <f t="shared" si="6"/>
        <v>9.1199999999999974</v>
      </c>
      <c r="B77" s="34" t="s">
        <v>30</v>
      </c>
      <c r="C77" s="5">
        <v>1</v>
      </c>
      <c r="D77" s="3" t="s">
        <v>8</v>
      </c>
      <c r="E77" s="17"/>
      <c r="F77" s="18"/>
    </row>
    <row r="78" spans="1:6" x14ac:dyDescent="0.25">
      <c r="A78" s="45">
        <f t="shared" si="6"/>
        <v>9.1299999999999972</v>
      </c>
      <c r="B78" s="34" t="s">
        <v>31</v>
      </c>
      <c r="C78" s="5">
        <v>30</v>
      </c>
      <c r="D78" s="3" t="s">
        <v>8</v>
      </c>
      <c r="E78" s="17"/>
      <c r="F78" s="18"/>
    </row>
    <row r="79" spans="1:6" x14ac:dyDescent="0.25">
      <c r="A79" s="45">
        <f t="shared" si="6"/>
        <v>9.139999999999997</v>
      </c>
      <c r="B79" s="34" t="s">
        <v>32</v>
      </c>
      <c r="C79" s="5">
        <v>10</v>
      </c>
      <c r="D79" s="3" t="s">
        <v>8</v>
      </c>
      <c r="E79" s="17"/>
      <c r="F79" s="18"/>
    </row>
    <row r="80" spans="1:6" x14ac:dyDescent="0.25">
      <c r="A80" s="45">
        <f t="shared" si="6"/>
        <v>9.1499999999999968</v>
      </c>
      <c r="B80" s="34" t="s">
        <v>33</v>
      </c>
      <c r="C80" s="5">
        <v>33</v>
      </c>
      <c r="D80" s="3" t="s">
        <v>8</v>
      </c>
      <c r="E80" s="17"/>
      <c r="F80" s="18"/>
    </row>
    <row r="81" spans="1:6" x14ac:dyDescent="0.25">
      <c r="A81" s="45">
        <f t="shared" si="6"/>
        <v>9.1599999999999966</v>
      </c>
      <c r="B81" s="36" t="s">
        <v>107</v>
      </c>
      <c r="C81" s="5">
        <v>2</v>
      </c>
      <c r="D81" s="3" t="s">
        <v>8</v>
      </c>
      <c r="E81" s="5"/>
      <c r="F81" s="18"/>
    </row>
    <row r="82" spans="1:6" x14ac:dyDescent="0.25">
      <c r="A82" s="45">
        <f t="shared" si="6"/>
        <v>9.1699999999999964</v>
      </c>
      <c r="B82" s="36" t="s">
        <v>108</v>
      </c>
      <c r="C82" s="5">
        <v>2</v>
      </c>
      <c r="D82" s="3" t="s">
        <v>8</v>
      </c>
      <c r="E82" s="5"/>
      <c r="F82" s="18"/>
    </row>
    <row r="83" spans="1:6" x14ac:dyDescent="0.25">
      <c r="A83" s="30">
        <v>10</v>
      </c>
      <c r="B83" s="46" t="s">
        <v>7</v>
      </c>
      <c r="C83" s="5"/>
      <c r="D83" s="3"/>
      <c r="E83" s="44"/>
      <c r="F83" s="18"/>
    </row>
    <row r="84" spans="1:6" x14ac:dyDescent="0.25">
      <c r="A84" s="45">
        <f>+A83+0.01</f>
        <v>10.01</v>
      </c>
      <c r="B84" s="47" t="s">
        <v>14</v>
      </c>
      <c r="C84" s="6">
        <v>15</v>
      </c>
      <c r="D84" s="3" t="s">
        <v>8</v>
      </c>
      <c r="E84" s="17"/>
      <c r="F84" s="18"/>
    </row>
    <row r="85" spans="1:6" x14ac:dyDescent="0.25">
      <c r="A85" s="45">
        <f t="shared" ref="A85:A93" si="7">+A84+0.01</f>
        <v>10.02</v>
      </c>
      <c r="B85" s="47" t="s">
        <v>15</v>
      </c>
      <c r="C85" s="6">
        <v>5</v>
      </c>
      <c r="D85" s="3" t="s">
        <v>8</v>
      </c>
      <c r="E85" s="17"/>
      <c r="F85" s="18"/>
    </row>
    <row r="86" spans="1:6" x14ac:dyDescent="0.25">
      <c r="A86" s="45">
        <f t="shared" si="7"/>
        <v>10.029999999999999</v>
      </c>
      <c r="B86" s="47" t="s">
        <v>16</v>
      </c>
      <c r="C86" s="6">
        <v>16</v>
      </c>
      <c r="D86" s="3" t="s">
        <v>8</v>
      </c>
      <c r="E86" s="17"/>
      <c r="F86" s="18"/>
    </row>
    <row r="87" spans="1:6" x14ac:dyDescent="0.25">
      <c r="A87" s="45">
        <f t="shared" si="7"/>
        <v>10.039999999999999</v>
      </c>
      <c r="B87" s="47" t="s">
        <v>17</v>
      </c>
      <c r="C87" s="6">
        <v>5</v>
      </c>
      <c r="D87" s="3" t="s">
        <v>8</v>
      </c>
      <c r="E87" s="17"/>
      <c r="F87" s="18"/>
    </row>
    <row r="88" spans="1:6" x14ac:dyDescent="0.25">
      <c r="A88" s="45">
        <f t="shared" si="7"/>
        <v>10.049999999999999</v>
      </c>
      <c r="B88" s="47" t="s">
        <v>18</v>
      </c>
      <c r="C88" s="6">
        <v>6</v>
      </c>
      <c r="D88" s="3" t="s">
        <v>8</v>
      </c>
      <c r="E88" s="17"/>
      <c r="F88" s="18"/>
    </row>
    <row r="89" spans="1:6" x14ac:dyDescent="0.25">
      <c r="A89" s="45">
        <f t="shared" si="7"/>
        <v>10.059999999999999</v>
      </c>
      <c r="B89" s="47" t="s">
        <v>19</v>
      </c>
      <c r="C89" s="6">
        <v>7</v>
      </c>
      <c r="D89" s="3" t="s">
        <v>8</v>
      </c>
      <c r="E89" s="17"/>
      <c r="F89" s="18"/>
    </row>
    <row r="90" spans="1:6" x14ac:dyDescent="0.25">
      <c r="A90" s="45">
        <f t="shared" si="7"/>
        <v>10.069999999999999</v>
      </c>
      <c r="B90" s="47" t="s">
        <v>109</v>
      </c>
      <c r="C90" s="6">
        <v>2</v>
      </c>
      <c r="D90" s="3" t="s">
        <v>8</v>
      </c>
      <c r="E90" s="17"/>
      <c r="F90" s="18"/>
    </row>
    <row r="91" spans="1:6" x14ac:dyDescent="0.25">
      <c r="A91" s="45">
        <f t="shared" si="7"/>
        <v>10.079999999999998</v>
      </c>
      <c r="B91" s="47" t="s">
        <v>20</v>
      </c>
      <c r="C91" s="6">
        <v>5</v>
      </c>
      <c r="D91" s="3" t="s">
        <v>8</v>
      </c>
      <c r="E91" s="17"/>
      <c r="F91" s="18"/>
    </row>
    <row r="92" spans="1:6" x14ac:dyDescent="0.25">
      <c r="A92" s="45">
        <f t="shared" si="7"/>
        <v>10.089999999999998</v>
      </c>
      <c r="B92" s="47" t="s">
        <v>110</v>
      </c>
      <c r="C92" s="6">
        <v>1</v>
      </c>
      <c r="D92" s="3" t="s">
        <v>8</v>
      </c>
      <c r="E92" s="17"/>
      <c r="F92" s="18"/>
    </row>
    <row r="93" spans="1:6" x14ac:dyDescent="0.25">
      <c r="A93" s="45">
        <f t="shared" si="7"/>
        <v>10.099999999999998</v>
      </c>
      <c r="B93" s="47" t="s">
        <v>111</v>
      </c>
      <c r="C93" s="6">
        <v>1</v>
      </c>
      <c r="D93" s="3" t="s">
        <v>8</v>
      </c>
      <c r="E93" s="48"/>
      <c r="F93" s="18"/>
    </row>
    <row r="94" spans="1:6" x14ac:dyDescent="0.25">
      <c r="A94" s="45">
        <f>+A93+0.01</f>
        <v>10.109999999999998</v>
      </c>
      <c r="B94" s="47" t="s">
        <v>112</v>
      </c>
      <c r="C94" s="6">
        <v>1</v>
      </c>
      <c r="D94" s="3" t="s">
        <v>8</v>
      </c>
      <c r="E94" s="17"/>
      <c r="F94" s="18"/>
    </row>
    <row r="95" spans="1:6" x14ac:dyDescent="0.25">
      <c r="A95" s="45">
        <f>+A94+0.01</f>
        <v>10.119999999999997</v>
      </c>
      <c r="B95" s="49" t="s">
        <v>21</v>
      </c>
      <c r="C95" s="5">
        <v>1</v>
      </c>
      <c r="D95" s="3" t="s">
        <v>8</v>
      </c>
      <c r="E95" s="17"/>
      <c r="F95" s="18"/>
    </row>
    <row r="96" spans="1:6" x14ac:dyDescent="0.25">
      <c r="A96" s="30">
        <v>11</v>
      </c>
      <c r="B96" s="31" t="s">
        <v>113</v>
      </c>
      <c r="C96" s="5"/>
      <c r="D96" s="3"/>
      <c r="E96" s="44"/>
      <c r="F96" s="18"/>
    </row>
    <row r="97" spans="1:6" x14ac:dyDescent="0.25">
      <c r="A97" s="40">
        <f>+A96+0.01</f>
        <v>11.01</v>
      </c>
      <c r="B97" s="34" t="s">
        <v>114</v>
      </c>
      <c r="C97" s="5">
        <v>2110</v>
      </c>
      <c r="D97" s="50" t="s">
        <v>44</v>
      </c>
      <c r="E97" s="5"/>
      <c r="F97" s="18"/>
    </row>
    <row r="98" spans="1:6" x14ac:dyDescent="0.25">
      <c r="A98" s="40">
        <f>+A97+0.01</f>
        <v>11.02</v>
      </c>
      <c r="B98" s="36" t="s">
        <v>115</v>
      </c>
      <c r="C98" s="5">
        <f>19.2*11.3+410</f>
        <v>626.96</v>
      </c>
      <c r="D98" s="50" t="s">
        <v>44</v>
      </c>
      <c r="E98" s="5"/>
      <c r="F98" s="18"/>
    </row>
    <row r="99" spans="1:6" x14ac:dyDescent="0.25">
      <c r="A99" s="30">
        <v>12</v>
      </c>
      <c r="B99" s="31" t="s">
        <v>116</v>
      </c>
      <c r="C99" s="5"/>
      <c r="D99" s="3"/>
      <c r="E99" s="17"/>
      <c r="F99" s="18"/>
    </row>
    <row r="100" spans="1:6" x14ac:dyDescent="0.25">
      <c r="A100" s="40">
        <f>+A99+0.01</f>
        <v>12.01</v>
      </c>
      <c r="B100" s="34" t="s">
        <v>117</v>
      </c>
      <c r="C100" s="5">
        <f>24*3</f>
        <v>72</v>
      </c>
      <c r="D100" s="3" t="s">
        <v>44</v>
      </c>
      <c r="E100" s="17"/>
      <c r="F100" s="18"/>
    </row>
    <row r="101" spans="1:6" x14ac:dyDescent="0.25">
      <c r="A101" s="40">
        <f>+A100+0.01</f>
        <v>12.02</v>
      </c>
      <c r="B101" s="34" t="s">
        <v>118</v>
      </c>
      <c r="C101" s="5">
        <f>3*2.3</f>
        <v>6.8999999999999995</v>
      </c>
      <c r="D101" s="3" t="s">
        <v>44</v>
      </c>
      <c r="E101" s="17"/>
      <c r="F101" s="18"/>
    </row>
    <row r="102" spans="1:6" x14ac:dyDescent="0.25">
      <c r="A102" s="40">
        <f>+A101+0.01</f>
        <v>12.03</v>
      </c>
      <c r="B102" s="34" t="s">
        <v>119</v>
      </c>
      <c r="C102" s="5">
        <f>(4*4+2.3*2)*10.75</f>
        <v>221.45000000000002</v>
      </c>
      <c r="D102" s="3" t="s">
        <v>120</v>
      </c>
      <c r="E102" s="21"/>
      <c r="F102" s="18"/>
    </row>
    <row r="103" spans="1:6" x14ac:dyDescent="0.25">
      <c r="A103" s="30">
        <v>13</v>
      </c>
      <c r="B103" s="51" t="s">
        <v>121</v>
      </c>
      <c r="C103" s="5"/>
      <c r="D103" s="3"/>
      <c r="E103" s="17"/>
      <c r="F103" s="18"/>
    </row>
    <row r="104" spans="1:6" x14ac:dyDescent="0.25">
      <c r="A104" s="40">
        <f>+A103+0.01</f>
        <v>13.01</v>
      </c>
      <c r="B104" s="52" t="s">
        <v>122</v>
      </c>
      <c r="C104" s="5">
        <v>1</v>
      </c>
      <c r="D104" s="3" t="s">
        <v>123</v>
      </c>
      <c r="E104" s="17"/>
      <c r="F104" s="18"/>
    </row>
    <row r="105" spans="1:6" x14ac:dyDescent="0.25">
      <c r="A105" s="40">
        <f t="shared" ref="A105:A106" si="8">+A104+0.01</f>
        <v>13.02</v>
      </c>
      <c r="B105" s="53" t="s">
        <v>124</v>
      </c>
      <c r="C105" s="5">
        <v>72</v>
      </c>
      <c r="D105" s="3" t="s">
        <v>44</v>
      </c>
      <c r="E105" s="17"/>
      <c r="F105" s="18"/>
    </row>
    <row r="106" spans="1:6" x14ac:dyDescent="0.25">
      <c r="A106" s="40">
        <f t="shared" si="8"/>
        <v>13.03</v>
      </c>
      <c r="B106" s="52" t="s">
        <v>125</v>
      </c>
      <c r="C106" s="5">
        <v>1</v>
      </c>
      <c r="D106" s="3" t="s">
        <v>46</v>
      </c>
      <c r="E106" s="17"/>
      <c r="F106" s="18"/>
    </row>
    <row r="107" spans="1:6" x14ac:dyDescent="0.25">
      <c r="A107" s="54"/>
      <c r="B107" s="55"/>
      <c r="C107" s="78" t="s">
        <v>126</v>
      </c>
      <c r="D107" s="78"/>
      <c r="E107" s="78"/>
      <c r="F107" s="56">
        <f>SUM(F8:F106)</f>
        <v>0</v>
      </c>
    </row>
    <row r="108" spans="1:6" x14ac:dyDescent="0.25">
      <c r="A108" s="57" t="s">
        <v>127</v>
      </c>
      <c r="B108" s="31" t="s">
        <v>128</v>
      </c>
      <c r="C108" s="5"/>
      <c r="D108" s="3"/>
      <c r="E108" s="44"/>
      <c r="F108" s="18"/>
    </row>
    <row r="109" spans="1:6" x14ac:dyDescent="0.25">
      <c r="A109" s="33">
        <v>1</v>
      </c>
      <c r="B109" s="52" t="s">
        <v>129</v>
      </c>
      <c r="C109" s="5">
        <v>10</v>
      </c>
      <c r="D109" s="3" t="s">
        <v>9</v>
      </c>
      <c r="E109" s="58">
        <f>F107*0.1</f>
        <v>0</v>
      </c>
      <c r="F109" s="18"/>
    </row>
    <row r="110" spans="1:6" x14ac:dyDescent="0.25">
      <c r="A110" s="33">
        <v>2</v>
      </c>
      <c r="B110" s="52" t="s">
        <v>10</v>
      </c>
      <c r="C110" s="5">
        <v>3</v>
      </c>
      <c r="D110" s="3" t="s">
        <v>9</v>
      </c>
      <c r="E110" s="58">
        <f>F107*0.03</f>
        <v>0</v>
      </c>
      <c r="F110" s="18"/>
    </row>
    <row r="111" spans="1:6" x14ac:dyDescent="0.25">
      <c r="A111" s="33">
        <v>3</v>
      </c>
      <c r="B111" s="52" t="s">
        <v>12</v>
      </c>
      <c r="C111" s="5">
        <v>3</v>
      </c>
      <c r="D111" s="3" t="s">
        <v>9</v>
      </c>
      <c r="E111" s="58">
        <f>F107*0.03</f>
        <v>0</v>
      </c>
      <c r="F111" s="18"/>
    </row>
    <row r="112" spans="1:6" x14ac:dyDescent="0.25">
      <c r="A112" s="33">
        <v>4</v>
      </c>
      <c r="B112" s="52" t="s">
        <v>130</v>
      </c>
      <c r="C112" s="5">
        <v>4</v>
      </c>
      <c r="D112" s="3" t="s">
        <v>9</v>
      </c>
      <c r="E112" s="58">
        <f>F107*0.04</f>
        <v>0</v>
      </c>
      <c r="F112" s="18"/>
    </row>
    <row r="113" spans="1:6" x14ac:dyDescent="0.25">
      <c r="A113" s="33">
        <v>5</v>
      </c>
      <c r="B113" s="52" t="s">
        <v>131</v>
      </c>
      <c r="C113" s="17">
        <v>1</v>
      </c>
      <c r="D113" s="3" t="s">
        <v>9</v>
      </c>
      <c r="E113" s="58">
        <f>F107*0.01</f>
        <v>0</v>
      </c>
      <c r="F113" s="18"/>
    </row>
    <row r="114" spans="1:6" x14ac:dyDescent="0.25">
      <c r="A114" s="33">
        <v>6</v>
      </c>
      <c r="B114" s="59" t="s">
        <v>132</v>
      </c>
      <c r="C114" s="17">
        <v>5</v>
      </c>
      <c r="D114" s="3" t="s">
        <v>9</v>
      </c>
      <c r="E114" s="58">
        <f>F107*0.05</f>
        <v>0</v>
      </c>
      <c r="F114" s="18"/>
    </row>
    <row r="115" spans="1:6" x14ac:dyDescent="0.25">
      <c r="A115" s="33">
        <v>7</v>
      </c>
      <c r="B115" s="52" t="s">
        <v>11</v>
      </c>
      <c r="C115" s="17">
        <v>0.1</v>
      </c>
      <c r="D115" s="3" t="s">
        <v>9</v>
      </c>
      <c r="E115" s="58">
        <f>F107*0.001</f>
        <v>0</v>
      </c>
      <c r="F115" s="18"/>
    </row>
    <row r="116" spans="1:6" ht="15.75" thickBot="1" x14ac:dyDescent="0.3">
      <c r="A116" s="60">
        <v>8</v>
      </c>
      <c r="B116" s="61" t="s">
        <v>13</v>
      </c>
      <c r="C116" s="62">
        <v>18</v>
      </c>
      <c r="D116" s="63" t="s">
        <v>133</v>
      </c>
      <c r="E116" s="64">
        <f>E109*0.18</f>
        <v>0</v>
      </c>
      <c r="F116" s="65"/>
    </row>
    <row r="117" spans="1:6" x14ac:dyDescent="0.25">
      <c r="A117" s="66"/>
      <c r="B117" s="67"/>
      <c r="C117" s="75" t="s">
        <v>134</v>
      </c>
      <c r="D117" s="75"/>
      <c r="E117" s="75"/>
      <c r="F117" s="68">
        <f>SUM(E109:E116)</f>
        <v>0</v>
      </c>
    </row>
    <row r="118" spans="1:6" x14ac:dyDescent="0.25">
      <c r="A118" s="69"/>
      <c r="B118" s="70"/>
      <c r="C118" s="76" t="s">
        <v>135</v>
      </c>
      <c r="D118" s="76"/>
      <c r="E118" s="76"/>
      <c r="F118" s="71">
        <f>SUM(F107:F117)</f>
        <v>0</v>
      </c>
    </row>
  </sheetData>
  <mergeCells count="8">
    <mergeCell ref="C117:E117"/>
    <mergeCell ref="C118:E118"/>
    <mergeCell ref="A1:F1"/>
    <mergeCell ref="A2:F2"/>
    <mergeCell ref="A3:F3"/>
    <mergeCell ref="A4:F4"/>
    <mergeCell ref="A5:F5"/>
    <mergeCell ref="C107:E10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Centro Cultural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Subero</dc:creator>
  <cp:lastModifiedBy>Owner</cp:lastModifiedBy>
  <dcterms:created xsi:type="dcterms:W3CDTF">2021-06-01T22:14:02Z</dcterms:created>
  <dcterms:modified xsi:type="dcterms:W3CDTF">2022-01-12T16:13:41Z</dcterms:modified>
</cp:coreProperties>
</file>